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rdes\OneDrive\Área de Trabalho\"/>
    </mc:Choice>
  </mc:AlternateContent>
  <bookViews>
    <workbookView xWindow="0" yWindow="0" windowWidth="23040" windowHeight="10524" firstSheet="1" activeTab="1"/>
  </bookViews>
  <sheets>
    <sheet name="DESPESAS DE MANUTENÇÃO" sheetId="5" r:id="rId1"/>
    <sheet name="RESULTADOS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5" i="1" l="1"/>
  <c r="F45" i="1"/>
  <c r="D45" i="1"/>
  <c r="C45" i="1"/>
  <c r="G31" i="1"/>
  <c r="G30" i="1"/>
  <c r="G41" i="1"/>
  <c r="G39" i="1"/>
  <c r="G37" i="1"/>
  <c r="G36" i="1"/>
  <c r="G35" i="1"/>
  <c r="G32" i="1"/>
  <c r="G29" i="1"/>
  <c r="G26" i="1"/>
  <c r="G25" i="1"/>
  <c r="G22" i="1"/>
  <c r="G23" i="1"/>
  <c r="G21" i="1"/>
  <c r="G19" i="1"/>
  <c r="G17" i="1"/>
  <c r="G18" i="1"/>
  <c r="G16" i="1"/>
  <c r="G42" i="1"/>
  <c r="G44" i="1"/>
  <c r="G43" i="1"/>
  <c r="F44" i="1"/>
  <c r="F43" i="1"/>
  <c r="F42" i="1"/>
  <c r="P19" i="1"/>
  <c r="P11" i="1"/>
  <c r="P15" i="1"/>
  <c r="L11" i="1"/>
  <c r="K25" i="1"/>
  <c r="K23" i="1"/>
  <c r="J25" i="1"/>
  <c r="J23" i="1"/>
  <c r="J22" i="1"/>
  <c r="K22" i="1"/>
  <c r="J10" i="1"/>
  <c r="J13" i="1" s="1"/>
  <c r="K10" i="1"/>
  <c r="K11" i="1" s="1"/>
  <c r="L10" i="1"/>
  <c r="L13" i="1" s="1"/>
  <c r="F39" i="1"/>
  <c r="F41" i="1"/>
  <c r="F35" i="1"/>
  <c r="F36" i="1"/>
  <c r="F37" i="1"/>
  <c r="F29" i="1"/>
  <c r="F30" i="1"/>
  <c r="F16" i="1"/>
  <c r="F17" i="1"/>
  <c r="F18" i="1"/>
  <c r="F19" i="1"/>
  <c r="F21" i="1"/>
  <c r="F22" i="1"/>
  <c r="F23" i="1"/>
  <c r="F25" i="1"/>
  <c r="F7" i="1"/>
  <c r="F8" i="1"/>
  <c r="F9" i="1"/>
  <c r="F10" i="1"/>
  <c r="F11" i="1"/>
  <c r="D41" i="1"/>
  <c r="C41" i="1"/>
  <c r="C37" i="1"/>
  <c r="D37" i="1"/>
  <c r="C31" i="1"/>
  <c r="D31" i="1"/>
  <c r="F31" i="1" s="1"/>
  <c r="C26" i="1"/>
  <c r="C32" i="1" s="1"/>
  <c r="D26" i="1"/>
  <c r="D32" i="1" s="1"/>
  <c r="C12" i="1"/>
  <c r="D12" i="1"/>
  <c r="F12" i="1" s="1"/>
  <c r="G7" i="1" s="1"/>
  <c r="G8" i="1" l="1"/>
  <c r="G9" i="1"/>
  <c r="K13" i="1"/>
  <c r="J11" i="1"/>
  <c r="F26" i="1"/>
  <c r="F32" i="1"/>
  <c r="G10" i="1"/>
  <c r="G11" i="1"/>
  <c r="C43" i="1"/>
  <c r="D43" i="1"/>
  <c r="D42" i="1"/>
  <c r="D44" i="1" s="1"/>
  <c r="C42" i="1"/>
  <c r="C44" i="1" s="1"/>
</calcChain>
</file>

<file path=xl/sharedStrings.xml><?xml version="1.0" encoding="utf-8"?>
<sst xmlns="http://schemas.openxmlformats.org/spreadsheetml/2006/main" count="82" uniqueCount="61">
  <si>
    <t>Especificação</t>
  </si>
  <si>
    <t>Área 1 (R$)</t>
  </si>
  <si>
    <t>Área 2 (R$)</t>
  </si>
  <si>
    <t>Área 3 (R$)</t>
  </si>
  <si>
    <t>Valor Total(R$)</t>
  </si>
  <si>
    <t>%</t>
  </si>
  <si>
    <t>RECEITA BRUTA (RB)</t>
  </si>
  <si>
    <t>RB Total</t>
  </si>
  <si>
    <t>CUSTO DE PRODUÇÃO (CONJUNTO)</t>
  </si>
  <si>
    <t xml:space="preserve">Gastos </t>
  </si>
  <si>
    <t>Contratados</t>
  </si>
  <si>
    <t>Total COE</t>
  </si>
  <si>
    <t>CUSTO OPERACIONAL TOTAL (COT)</t>
  </si>
  <si>
    <t>Depreciações Máquinas e equip</t>
  </si>
  <si>
    <t>Depreciações de Benfeitorias</t>
  </si>
  <si>
    <t>Outros custos permanentes</t>
  </si>
  <si>
    <t>Total COT</t>
  </si>
  <si>
    <t>MARGEM BRUTA (RB – COE)</t>
  </si>
  <si>
    <t>MARGEM LÍQUIDA (RB-COT)</t>
  </si>
  <si>
    <t>Horas de trabalo</t>
  </si>
  <si>
    <t>Depreciações</t>
  </si>
  <si>
    <t>CUSTO OPERACIONAL  EFETIVO (COE)</t>
  </si>
  <si>
    <t xml:space="preserve">RECEITA E CUSTO CONJUNTO POR ÁREA </t>
  </si>
  <si>
    <t>Area 3</t>
  </si>
  <si>
    <t>Receitas</t>
  </si>
  <si>
    <t>Custos conjuntos rateados pelo volume de produção</t>
  </si>
  <si>
    <t>Custos específicos</t>
  </si>
  <si>
    <t>Soma dos custos conjuntos e específicos</t>
  </si>
  <si>
    <t>Resultado Financeiro/Lucro Operacional</t>
  </si>
  <si>
    <t>Volume produzido</t>
  </si>
  <si>
    <t>CUSTO UNITÁRIO</t>
  </si>
  <si>
    <t>Beterraba</t>
  </si>
  <si>
    <t>Produto</t>
  </si>
  <si>
    <t>Area 1</t>
  </si>
  <si>
    <t>Area 2</t>
  </si>
  <si>
    <t>Produto 1</t>
  </si>
  <si>
    <t>Produto 2</t>
  </si>
  <si>
    <t>Alface</t>
  </si>
  <si>
    <t>Alho porró</t>
  </si>
  <si>
    <t>Cenoura</t>
  </si>
  <si>
    <t>Insumos próprios</t>
  </si>
  <si>
    <t>Familiar/ João</t>
  </si>
  <si>
    <t>Familiar Maria</t>
  </si>
  <si>
    <t>Mudas</t>
  </si>
  <si>
    <t>Energia elétrica</t>
  </si>
  <si>
    <t>Embalagens papel</t>
  </si>
  <si>
    <t>Caldas</t>
  </si>
  <si>
    <t>Serviços de manutenção da irrigação</t>
  </si>
  <si>
    <t>Combustível (motor irrigação e microtrator)</t>
  </si>
  <si>
    <t>Serviço de transporte</t>
  </si>
  <si>
    <t>Adubação verde na área (semente e operações</t>
  </si>
  <si>
    <t>Alho Porró</t>
  </si>
  <si>
    <t>Total Gastos</t>
  </si>
  <si>
    <t>Total Horas de trabalho</t>
  </si>
  <si>
    <t>Total Outros custos permanentes</t>
  </si>
  <si>
    <t>Total Depreciação</t>
  </si>
  <si>
    <t>Repolho Roxo</t>
  </si>
  <si>
    <t>Preço médio de venda</t>
  </si>
  <si>
    <t>RENDA (ML+ Horas trabalho )</t>
  </si>
  <si>
    <t>Nome:</t>
  </si>
  <si>
    <t>ANALISE OS RESULTADOS, FAÇA SEUS COMENTÁRIOS AQUI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</si>
</sst>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AEAAAA"/>
        <bgColor indexed="64"/>
      </patternFill>
    </fill>
    <fill>
      <patternFill patternType="solid">
        <fgColor rgb="FF9CC2E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3" xfId="0" applyBorder="1"/>
    <xf numFmtId="0" fontId="1" fillId="4" borderId="3" xfId="0" applyFont="1" applyFill="1" applyBorder="1"/>
    <xf numFmtId="0" fontId="1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0" fillId="4" borderId="3" xfId="0" applyFill="1" applyBorder="1" applyAlignment="1">
      <alignment vertical="center" wrapText="1"/>
    </xf>
    <xf numFmtId="0" fontId="1" fillId="4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4" borderId="0" xfId="0" applyFont="1" applyFill="1"/>
    <xf numFmtId="0" fontId="0" fillId="4" borderId="1" xfId="0" applyFont="1" applyFill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0" xfId="0" applyFont="1"/>
    <xf numFmtId="0" fontId="0" fillId="4" borderId="0" xfId="0" applyFont="1" applyFill="1"/>
    <xf numFmtId="43" fontId="0" fillId="4" borderId="3" xfId="1" applyFont="1" applyFill="1" applyBorder="1" applyAlignment="1">
      <alignment vertical="center" wrapText="1"/>
    </xf>
    <xf numFmtId="43" fontId="1" fillId="4" borderId="3" xfId="1" applyFont="1" applyFill="1" applyBorder="1" applyAlignment="1">
      <alignment vertical="center" wrapText="1"/>
    </xf>
    <xf numFmtId="43" fontId="0" fillId="0" borderId="3" xfId="1" applyFont="1" applyBorder="1" applyAlignment="1">
      <alignment vertical="center" wrapText="1"/>
    </xf>
    <xf numFmtId="43" fontId="1" fillId="0" borderId="3" xfId="0" applyNumberFormat="1" applyFont="1" applyBorder="1" applyAlignment="1">
      <alignment vertical="center" wrapText="1"/>
    </xf>
    <xf numFmtId="43" fontId="1" fillId="4" borderId="3" xfId="1" applyFont="1" applyFill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Border="1"/>
    <xf numFmtId="43" fontId="1" fillId="4" borderId="3" xfId="0" applyNumberFormat="1" applyFont="1" applyFill="1" applyBorder="1" applyAlignment="1">
      <alignment vertical="center" wrapText="1"/>
    </xf>
    <xf numFmtId="43" fontId="0" fillId="4" borderId="3" xfId="0" applyNumberFormat="1" applyFill="1" applyBorder="1" applyAlignment="1">
      <alignment vertical="center" wrapText="1"/>
    </xf>
    <xf numFmtId="43" fontId="1" fillId="2" borderId="3" xfId="0" applyNumberFormat="1" applyFont="1" applyFill="1" applyBorder="1" applyAlignment="1">
      <alignment vertical="center" wrapText="1"/>
    </xf>
    <xf numFmtId="43" fontId="0" fillId="0" borderId="3" xfId="0" applyNumberFormat="1" applyBorder="1" applyAlignment="1">
      <alignment vertical="center" wrapText="1"/>
    </xf>
    <xf numFmtId="43" fontId="1" fillId="4" borderId="3" xfId="0" applyNumberFormat="1" applyFont="1" applyFill="1" applyBorder="1" applyAlignment="1">
      <alignment horizontal="left" vertical="center" wrapText="1"/>
    </xf>
    <xf numFmtId="43" fontId="0" fillId="0" borderId="3" xfId="1" applyFont="1" applyBorder="1"/>
    <xf numFmtId="0" fontId="4" fillId="6" borderId="2" xfId="0" applyFont="1" applyFill="1" applyBorder="1" applyAlignment="1">
      <alignment vertical="center" wrapText="1"/>
    </xf>
    <xf numFmtId="43" fontId="4" fillId="6" borderId="3" xfId="1" applyFont="1" applyFill="1" applyBorder="1"/>
    <xf numFmtId="0" fontId="4" fillId="6" borderId="3" xfId="0" applyFont="1" applyFill="1" applyBorder="1"/>
    <xf numFmtId="0" fontId="4" fillId="6" borderId="7" xfId="0" applyFont="1" applyFill="1" applyBorder="1" applyAlignment="1">
      <alignment vertical="center" wrapText="1"/>
    </xf>
    <xf numFmtId="0" fontId="4" fillId="6" borderId="0" xfId="0" applyFont="1" applyFill="1"/>
    <xf numFmtId="9" fontId="0" fillId="0" borderId="3" xfId="2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43" fontId="0" fillId="0" borderId="8" xfId="1" applyFont="1" applyBorder="1"/>
    <xf numFmtId="0" fontId="0" fillId="0" borderId="8" xfId="0" applyBorder="1"/>
    <xf numFmtId="0" fontId="4" fillId="6" borderId="3" xfId="0" applyFont="1" applyFill="1" applyBorder="1" applyAlignment="1">
      <alignment vertical="center" wrapText="1"/>
    </xf>
    <xf numFmtId="9" fontId="1" fillId="4" borderId="3" xfId="2" applyFont="1" applyFill="1" applyBorder="1" applyAlignment="1">
      <alignment vertical="center" wrapText="1"/>
    </xf>
    <xf numFmtId="9" fontId="1" fillId="2" borderId="3" xfId="2" applyFont="1" applyFill="1" applyBorder="1" applyAlignment="1">
      <alignment vertical="center" wrapText="1"/>
    </xf>
    <xf numFmtId="9" fontId="1" fillId="0" borderId="3" xfId="2" applyFont="1" applyBorder="1" applyAlignment="1">
      <alignment vertical="center" wrapText="1"/>
    </xf>
    <xf numFmtId="9" fontId="0" fillId="4" borderId="3" xfId="2" applyFont="1" applyFill="1" applyBorder="1" applyAlignment="1">
      <alignment vertical="center" wrapText="1"/>
    </xf>
    <xf numFmtId="9" fontId="0" fillId="0" borderId="0" xfId="2" applyFont="1" applyAlignment="1">
      <alignment vertical="center" wrapText="1"/>
    </xf>
    <xf numFmtId="9" fontId="0" fillId="0" borderId="0" xfId="2" applyFont="1"/>
    <xf numFmtId="9" fontId="1" fillId="4" borderId="3" xfId="2" applyFont="1" applyFill="1" applyBorder="1" applyAlignment="1">
      <alignment horizontal="right" vertical="center" wrapText="1"/>
    </xf>
    <xf numFmtId="43" fontId="0" fillId="7" borderId="3" xfId="0" applyNumberFormat="1" applyFill="1" applyBorder="1" applyAlignment="1">
      <alignment vertical="center" wrapText="1"/>
    </xf>
    <xf numFmtId="0" fontId="0" fillId="7" borderId="3" xfId="0" applyFill="1" applyBorder="1" applyAlignment="1">
      <alignment vertical="center" wrapText="1"/>
    </xf>
    <xf numFmtId="9" fontId="0" fillId="7" borderId="3" xfId="2" applyFont="1" applyFill="1" applyBorder="1" applyAlignment="1">
      <alignment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right" vertical="center" wrapText="1"/>
    </xf>
    <xf numFmtId="0" fontId="1" fillId="4" borderId="5" xfId="0" applyFont="1" applyFill="1" applyBorder="1" applyAlignment="1">
      <alignment horizontal="right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1" fillId="0" borderId="3" xfId="0" applyFont="1" applyBorder="1" applyAlignment="1">
      <alignment horizontal="right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left" vertical="center" wrapText="1"/>
    </xf>
    <xf numFmtId="0" fontId="0" fillId="4" borderId="3" xfId="0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" fillId="7" borderId="3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horizontal="right" vertical="center" wrapText="1"/>
    </xf>
    <xf numFmtId="0" fontId="1" fillId="4" borderId="4" xfId="0" applyFont="1" applyFill="1" applyBorder="1" applyAlignment="1">
      <alignment horizontal="center" wrapText="1"/>
    </xf>
    <xf numFmtId="0" fontId="2" fillId="5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left" vertical="center" wrapText="1"/>
    </xf>
    <xf numFmtId="0" fontId="0" fillId="4" borderId="5" xfId="0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8" borderId="0" xfId="0" applyFill="1"/>
    <xf numFmtId="0" fontId="5" fillId="8" borderId="0" xfId="0" applyFont="1" applyFill="1"/>
    <xf numFmtId="0" fontId="6" fillId="8" borderId="0" xfId="0" applyFont="1" applyFill="1"/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6" sqref="D26"/>
    </sheetView>
  </sheetViews>
  <sheetFormatPr defaultRowHeight="14.4" x14ac:dyDescent="0.3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P51"/>
  <sheetViews>
    <sheetView tabSelected="1" topLeftCell="C16" workbookViewId="0">
      <selection activeCell="I41" sqref="I41"/>
    </sheetView>
  </sheetViews>
  <sheetFormatPr defaultRowHeight="14.4" x14ac:dyDescent="0.3"/>
  <cols>
    <col min="2" max="2" width="29.21875" customWidth="1"/>
    <col min="3" max="3" width="11.21875" customWidth="1"/>
    <col min="4" max="4" width="16.5546875" customWidth="1"/>
    <col min="5" max="5" width="11.6640625" customWidth="1"/>
    <col min="6" max="6" width="15.44140625" customWidth="1"/>
    <col min="7" max="7" width="14.5546875" style="45" customWidth="1"/>
    <col min="9" max="9" width="48.33203125" customWidth="1"/>
    <col min="10" max="10" width="8.88671875" customWidth="1"/>
    <col min="11" max="11" width="12.6640625" bestFit="1" customWidth="1"/>
    <col min="12" max="13" width="8.88671875" customWidth="1"/>
  </cols>
  <sheetData>
    <row r="2" spans="1:16" x14ac:dyDescent="0.3">
      <c r="A2" t="s">
        <v>59</v>
      </c>
    </row>
    <row r="4" spans="1:16" ht="21" x14ac:dyDescent="0.4">
      <c r="A4" s="66" t="s">
        <v>22</v>
      </c>
      <c r="B4" s="66"/>
      <c r="C4" s="66"/>
      <c r="D4" s="66"/>
      <c r="E4" s="66"/>
      <c r="F4" s="66"/>
      <c r="G4" s="66"/>
      <c r="I4" t="s">
        <v>33</v>
      </c>
    </row>
    <row r="5" spans="1:16" ht="15" thickBot="1" x14ac:dyDescent="0.35">
      <c r="A5" s="60" t="s">
        <v>0</v>
      </c>
      <c r="B5" s="60"/>
      <c r="C5" s="6" t="s">
        <v>1</v>
      </c>
      <c r="D5" s="6" t="s">
        <v>2</v>
      </c>
      <c r="E5" s="6" t="s">
        <v>3</v>
      </c>
      <c r="F5" s="6" t="s">
        <v>4</v>
      </c>
      <c r="G5" s="42" t="s">
        <v>5</v>
      </c>
      <c r="I5" s="12"/>
      <c r="J5" s="65" t="s">
        <v>32</v>
      </c>
      <c r="K5" s="65"/>
      <c r="L5" s="65"/>
      <c r="M5" s="65"/>
      <c r="N5" s="65"/>
    </row>
    <row r="6" spans="1:16" ht="15" thickBot="1" x14ac:dyDescent="0.35">
      <c r="A6" s="61" t="s">
        <v>6</v>
      </c>
      <c r="B6" s="61"/>
      <c r="C6" s="61"/>
      <c r="D6" s="61"/>
      <c r="E6" s="61"/>
      <c r="F6" s="61"/>
      <c r="G6" s="61"/>
      <c r="I6" s="13"/>
      <c r="J6" s="5" t="s">
        <v>31</v>
      </c>
      <c r="K6" s="5" t="s">
        <v>51</v>
      </c>
      <c r="L6" s="5" t="s">
        <v>39</v>
      </c>
      <c r="M6" s="5"/>
      <c r="N6" s="5"/>
    </row>
    <row r="7" spans="1:16" ht="15" thickBot="1" x14ac:dyDescent="0.35">
      <c r="A7" s="62" t="s">
        <v>31</v>
      </c>
      <c r="B7" s="62"/>
      <c r="C7" s="19">
        <v>582.20000000000005</v>
      </c>
      <c r="D7" s="19"/>
      <c r="E7" s="7"/>
      <c r="F7" s="27">
        <f t="shared" ref="F7:F12" si="0">SUM(C7:E7)</f>
        <v>582.20000000000005</v>
      </c>
      <c r="G7" s="35">
        <f>F7/F12</f>
        <v>0.18563867100312484</v>
      </c>
      <c r="I7" s="14" t="s">
        <v>24</v>
      </c>
      <c r="J7" s="29">
        <v>585.20000000000005</v>
      </c>
      <c r="K7" s="29">
        <v>500</v>
      </c>
      <c r="L7" s="29">
        <v>868</v>
      </c>
      <c r="M7" s="4"/>
      <c r="N7" s="4"/>
    </row>
    <row r="8" spans="1:16" ht="15" thickBot="1" x14ac:dyDescent="0.35">
      <c r="A8" s="70" t="s">
        <v>38</v>
      </c>
      <c r="B8" s="71"/>
      <c r="C8" s="19">
        <v>500</v>
      </c>
      <c r="D8" s="19"/>
      <c r="E8" s="7"/>
      <c r="F8" s="27">
        <f t="shared" si="0"/>
        <v>500</v>
      </c>
      <c r="G8" s="35">
        <f>F8/F12</f>
        <v>0.15942860786939608</v>
      </c>
      <c r="I8" s="14" t="s">
        <v>25</v>
      </c>
      <c r="J8" s="29">
        <v>556</v>
      </c>
      <c r="K8" s="29">
        <v>556</v>
      </c>
      <c r="L8" s="29">
        <v>556</v>
      </c>
      <c r="M8" s="4"/>
      <c r="N8" s="4"/>
    </row>
    <row r="9" spans="1:16" ht="15" thickBot="1" x14ac:dyDescent="0.35">
      <c r="A9" s="62" t="s">
        <v>39</v>
      </c>
      <c r="B9" s="62"/>
      <c r="C9" s="19">
        <v>868</v>
      </c>
      <c r="D9" s="19"/>
      <c r="E9" s="7"/>
      <c r="F9" s="27">
        <f t="shared" si="0"/>
        <v>868</v>
      </c>
      <c r="G9" s="35">
        <f>F9/F12</f>
        <v>0.27676806326127162</v>
      </c>
      <c r="I9" s="14" t="s">
        <v>26</v>
      </c>
      <c r="J9" s="29"/>
      <c r="K9" s="29">
        <v>70</v>
      </c>
      <c r="L9" s="29">
        <v>30</v>
      </c>
      <c r="M9" s="4"/>
      <c r="N9" s="4"/>
    </row>
    <row r="10" spans="1:16" ht="15" thickBot="1" x14ac:dyDescent="0.35">
      <c r="A10" s="62" t="s">
        <v>37</v>
      </c>
      <c r="B10" s="62"/>
      <c r="C10" s="19"/>
      <c r="D10" s="19">
        <v>380</v>
      </c>
      <c r="E10" s="7"/>
      <c r="F10" s="27">
        <f t="shared" si="0"/>
        <v>380</v>
      </c>
      <c r="G10" s="35">
        <f>F10/F12</f>
        <v>0.12116574198074104</v>
      </c>
      <c r="I10" s="14" t="s">
        <v>27</v>
      </c>
      <c r="J10" s="29">
        <f>SUM(J8:J9)</f>
        <v>556</v>
      </c>
      <c r="K10" s="29">
        <f>SUM(K8:K9)</f>
        <v>626</v>
      </c>
      <c r="L10" s="29">
        <f>SUM(L8:L9)</f>
        <v>586</v>
      </c>
      <c r="M10" s="4"/>
      <c r="N10" s="4"/>
    </row>
    <row r="11" spans="1:16" ht="15" thickBot="1" x14ac:dyDescent="0.35">
      <c r="A11" s="62" t="s">
        <v>56</v>
      </c>
      <c r="B11" s="62"/>
      <c r="C11" s="19"/>
      <c r="D11" s="19">
        <v>806</v>
      </c>
      <c r="E11" s="7"/>
      <c r="F11" s="27">
        <f t="shared" si="0"/>
        <v>806</v>
      </c>
      <c r="G11" s="35">
        <f>F11/F12</f>
        <v>0.25699891588546653</v>
      </c>
      <c r="I11" s="14" t="s">
        <v>28</v>
      </c>
      <c r="J11" s="29">
        <f>J7-J10</f>
        <v>29.200000000000045</v>
      </c>
      <c r="K11" s="29">
        <f>K7-K10</f>
        <v>-126</v>
      </c>
      <c r="L11" s="29">
        <f>L7-L10</f>
        <v>282</v>
      </c>
      <c r="M11" s="4"/>
      <c r="N11" s="4"/>
      <c r="P11">
        <f>520/6.5</f>
        <v>80</v>
      </c>
    </row>
    <row r="12" spans="1:16" x14ac:dyDescent="0.3">
      <c r="A12" s="56" t="s">
        <v>7</v>
      </c>
      <c r="B12" s="56"/>
      <c r="C12" s="20">
        <f>SUM(C7:C11)</f>
        <v>1950.2</v>
      </c>
      <c r="D12" s="20">
        <f>SUM(D7:D11)</f>
        <v>1186</v>
      </c>
      <c r="E12" s="6"/>
      <c r="F12" s="20">
        <f t="shared" si="0"/>
        <v>3136.2</v>
      </c>
      <c r="G12" s="42">
        <v>1</v>
      </c>
      <c r="I12" s="36" t="s">
        <v>29</v>
      </c>
      <c r="J12" s="37">
        <v>142</v>
      </c>
      <c r="K12" s="37">
        <v>115</v>
      </c>
      <c r="L12" s="37">
        <v>124</v>
      </c>
      <c r="M12" s="38"/>
      <c r="N12" s="38"/>
    </row>
    <row r="13" spans="1:16" ht="15" customHeight="1" x14ac:dyDescent="0.3">
      <c r="A13" s="67" t="s">
        <v>8</v>
      </c>
      <c r="B13" s="67"/>
      <c r="C13" s="67"/>
      <c r="D13" s="67"/>
      <c r="E13" s="67"/>
      <c r="F13" s="67"/>
      <c r="G13" s="67"/>
      <c r="I13" s="39" t="s">
        <v>30</v>
      </c>
      <c r="J13" s="31">
        <f>J10/J12</f>
        <v>3.915492957746479</v>
      </c>
      <c r="K13" s="31">
        <f>K10/K12</f>
        <v>5.4434782608695649</v>
      </c>
      <c r="L13" s="31">
        <f>L10/L12</f>
        <v>4.725806451612903</v>
      </c>
      <c r="M13" s="32"/>
      <c r="N13" s="32"/>
    </row>
    <row r="14" spans="1:16" ht="14.4" customHeight="1" x14ac:dyDescent="0.3">
      <c r="A14" s="57" t="s">
        <v>21</v>
      </c>
      <c r="B14" s="57"/>
      <c r="C14" s="57"/>
      <c r="D14" s="57"/>
      <c r="E14" s="57"/>
      <c r="F14" s="57"/>
      <c r="G14" s="57"/>
      <c r="I14" s="39" t="s">
        <v>57</v>
      </c>
      <c r="J14" s="31">
        <v>4.0999999999999996</v>
      </c>
      <c r="K14" s="31">
        <v>7</v>
      </c>
      <c r="L14" s="31">
        <v>7</v>
      </c>
      <c r="M14" s="32"/>
      <c r="N14" s="32"/>
    </row>
    <row r="15" spans="1:16" x14ac:dyDescent="0.3">
      <c r="A15" s="58" t="s">
        <v>9</v>
      </c>
      <c r="B15" s="58"/>
      <c r="C15" s="58"/>
      <c r="D15" s="58"/>
      <c r="E15" s="58"/>
      <c r="F15" s="58"/>
      <c r="G15" s="58"/>
      <c r="I15" s="15"/>
      <c r="P15">
        <f>710/5</f>
        <v>142</v>
      </c>
    </row>
    <row r="16" spans="1:16" x14ac:dyDescent="0.3">
      <c r="A16" s="59" t="s">
        <v>40</v>
      </c>
      <c r="B16" s="59"/>
      <c r="C16" s="17">
        <v>180</v>
      </c>
      <c r="D16" s="17">
        <v>130</v>
      </c>
      <c r="E16" s="9"/>
      <c r="F16" s="25">
        <f>SUM(C16:E16)</f>
        <v>310</v>
      </c>
      <c r="G16" s="43">
        <f>F16/F42</f>
        <v>0.1111111111111111</v>
      </c>
      <c r="I16" s="15" t="s">
        <v>34</v>
      </c>
    </row>
    <row r="17" spans="1:16" ht="15" thickBot="1" x14ac:dyDescent="0.35">
      <c r="A17" s="68" t="s">
        <v>43</v>
      </c>
      <c r="B17" s="69"/>
      <c r="C17" s="17">
        <v>150</v>
      </c>
      <c r="D17" s="17">
        <v>140</v>
      </c>
      <c r="E17" s="9"/>
      <c r="F17" s="25">
        <f>SUM(C17:E17)</f>
        <v>290</v>
      </c>
      <c r="G17" s="43">
        <f t="shared" ref="G17:G18" si="1">F17/F43</f>
        <v>0.47447643979057608</v>
      </c>
      <c r="I17" s="16"/>
      <c r="J17" s="65" t="s">
        <v>32</v>
      </c>
      <c r="K17" s="65"/>
      <c r="L17" s="65"/>
      <c r="M17" s="65"/>
      <c r="N17" s="65"/>
    </row>
    <row r="18" spans="1:16" ht="15" thickBot="1" x14ac:dyDescent="0.35">
      <c r="A18" s="68" t="s">
        <v>44</v>
      </c>
      <c r="B18" s="69"/>
      <c r="C18" s="17">
        <v>45</v>
      </c>
      <c r="D18" s="17"/>
      <c r="E18" s="9"/>
      <c r="F18" s="25">
        <f>SUM(C18:E18)</f>
        <v>45</v>
      </c>
      <c r="G18" s="43">
        <f t="shared" si="1"/>
        <v>0.12998266897746974</v>
      </c>
      <c r="I18" s="13"/>
      <c r="J18" s="5" t="s">
        <v>37</v>
      </c>
      <c r="K18" s="5" t="s">
        <v>56</v>
      </c>
      <c r="L18" s="5"/>
      <c r="M18" s="5"/>
      <c r="N18" s="5"/>
    </row>
    <row r="19" spans="1:16" ht="15" thickBot="1" x14ac:dyDescent="0.35">
      <c r="A19" s="59" t="s">
        <v>46</v>
      </c>
      <c r="B19" s="59"/>
      <c r="C19" s="17">
        <v>20</v>
      </c>
      <c r="D19" s="17">
        <v>20</v>
      </c>
      <c r="E19" s="9"/>
      <c r="F19" s="25">
        <f>SUM(C19:E19)</f>
        <v>40</v>
      </c>
      <c r="G19" s="43">
        <f>F19/F42</f>
        <v>1.4336917562724014E-2</v>
      </c>
      <c r="I19" s="14" t="s">
        <v>24</v>
      </c>
      <c r="J19" s="29">
        <v>380</v>
      </c>
      <c r="K19" s="29">
        <v>806</v>
      </c>
      <c r="L19" s="29"/>
      <c r="M19" s="4"/>
      <c r="N19" s="4"/>
      <c r="P19">
        <f>124*7</f>
        <v>868</v>
      </c>
    </row>
    <row r="20" spans="1:16" ht="15" customHeight="1" thickBot="1" x14ac:dyDescent="0.35">
      <c r="A20" s="50"/>
      <c r="B20" s="51"/>
      <c r="C20" s="18"/>
      <c r="D20" s="18"/>
      <c r="E20" s="10"/>
      <c r="F20" s="10"/>
      <c r="G20" s="40"/>
      <c r="I20" s="14" t="s">
        <v>25</v>
      </c>
      <c r="J20" s="29">
        <v>560</v>
      </c>
      <c r="K20" s="29">
        <v>560</v>
      </c>
      <c r="L20" s="29"/>
      <c r="M20" s="4"/>
      <c r="N20" s="4"/>
    </row>
    <row r="21" spans="1:16" ht="15" thickBot="1" x14ac:dyDescent="0.35">
      <c r="A21" s="59" t="s">
        <v>45</v>
      </c>
      <c r="B21" s="59"/>
      <c r="C21" s="17">
        <v>20</v>
      </c>
      <c r="D21" s="17"/>
      <c r="E21" s="9"/>
      <c r="F21" s="25">
        <f>SUM(C21:E21)</f>
        <v>20</v>
      </c>
      <c r="G21" s="43">
        <f>F21/F42</f>
        <v>7.1684587813620072E-3</v>
      </c>
      <c r="I21" s="14" t="s">
        <v>26</v>
      </c>
      <c r="J21" s="29"/>
      <c r="K21" s="29"/>
      <c r="L21" s="29"/>
      <c r="M21" s="4"/>
      <c r="N21" s="4"/>
    </row>
    <row r="22" spans="1:16" ht="15" thickBot="1" x14ac:dyDescent="0.35">
      <c r="A22" s="59" t="s">
        <v>48</v>
      </c>
      <c r="B22" s="59"/>
      <c r="C22" s="17">
        <v>50</v>
      </c>
      <c r="D22" s="17">
        <v>50</v>
      </c>
      <c r="E22" s="9"/>
      <c r="F22" s="25">
        <f>SUM(C22:E22)</f>
        <v>100</v>
      </c>
      <c r="G22" s="43">
        <f t="shared" ref="G22:G23" si="2">F22/F43</f>
        <v>0.16361256544502623</v>
      </c>
      <c r="I22" s="14" t="s">
        <v>27</v>
      </c>
      <c r="J22" s="29">
        <f>SUM(J20:J21)</f>
        <v>560</v>
      </c>
      <c r="K22" s="29">
        <f>SUM(K20:K21)</f>
        <v>560</v>
      </c>
      <c r="L22" s="29"/>
      <c r="M22" s="4"/>
      <c r="N22" s="4"/>
    </row>
    <row r="23" spans="1:16" ht="15" thickBot="1" x14ac:dyDescent="0.35">
      <c r="A23" s="59" t="s">
        <v>47</v>
      </c>
      <c r="B23" s="59"/>
      <c r="C23" s="17">
        <v>80</v>
      </c>
      <c r="D23" s="17">
        <v>80</v>
      </c>
      <c r="E23" s="9"/>
      <c r="F23" s="25">
        <f>SUM(C23:E23)</f>
        <v>160</v>
      </c>
      <c r="G23" s="43">
        <f t="shared" si="2"/>
        <v>0.4621606008087813</v>
      </c>
      <c r="I23" s="14" t="s">
        <v>28</v>
      </c>
      <c r="J23" s="29">
        <f>J19-J22</f>
        <v>-180</v>
      </c>
      <c r="K23" s="29">
        <f>K19-K22</f>
        <v>246</v>
      </c>
      <c r="L23" s="29"/>
      <c r="M23" s="4"/>
      <c r="N23" s="4"/>
    </row>
    <row r="24" spans="1:16" ht="15" thickBot="1" x14ac:dyDescent="0.35">
      <c r="A24" s="59"/>
      <c r="B24" s="59"/>
      <c r="C24" s="17"/>
      <c r="D24" s="17"/>
      <c r="E24" s="9"/>
      <c r="F24" s="9"/>
      <c r="G24" s="43"/>
      <c r="I24" s="14" t="s">
        <v>29</v>
      </c>
      <c r="J24" s="29">
        <v>150</v>
      </c>
      <c r="K24" s="29">
        <v>520</v>
      </c>
      <c r="L24" s="29"/>
      <c r="M24" s="4"/>
      <c r="N24" s="4"/>
    </row>
    <row r="25" spans="1:16" ht="15" thickBot="1" x14ac:dyDescent="0.35">
      <c r="A25" s="59" t="s">
        <v>49</v>
      </c>
      <c r="B25" s="59"/>
      <c r="C25" s="17">
        <v>150</v>
      </c>
      <c r="D25" s="17">
        <v>30</v>
      </c>
      <c r="E25" s="9"/>
      <c r="F25" s="25">
        <f>SUM(C25:E25)</f>
        <v>180</v>
      </c>
      <c r="G25" s="43">
        <f>F25/F42</f>
        <v>6.4516129032258063E-2</v>
      </c>
      <c r="I25" s="30" t="s">
        <v>30</v>
      </c>
      <c r="J25" s="31">
        <f>J22/J24</f>
        <v>3.7333333333333334</v>
      </c>
      <c r="K25" s="31">
        <f>K24/K22</f>
        <v>0.9285714285714286</v>
      </c>
      <c r="L25" s="31"/>
      <c r="M25" s="32"/>
      <c r="N25" s="32"/>
    </row>
    <row r="26" spans="1:16" x14ac:dyDescent="0.3">
      <c r="A26" s="64" t="s">
        <v>52</v>
      </c>
      <c r="B26" s="64"/>
      <c r="C26" s="21">
        <f>SUM(C16:C25)</f>
        <v>695</v>
      </c>
      <c r="D26" s="21">
        <f>SUM(D16:D25)</f>
        <v>450</v>
      </c>
      <c r="E26" s="8"/>
      <c r="F26" s="28">
        <f>SUM(C26:E26)</f>
        <v>1145</v>
      </c>
      <c r="G26" s="46">
        <f>F26/F42</f>
        <v>0.4103942652329749</v>
      </c>
      <c r="I26" s="33" t="s">
        <v>57</v>
      </c>
      <c r="J26" s="34">
        <v>2.5</v>
      </c>
      <c r="K26" s="34">
        <v>1.55</v>
      </c>
      <c r="L26" s="34"/>
      <c r="M26" s="34"/>
      <c r="N26" s="34"/>
    </row>
    <row r="27" spans="1:16" ht="15" customHeight="1" x14ac:dyDescent="0.3">
      <c r="A27" s="58" t="s">
        <v>19</v>
      </c>
      <c r="B27" s="58"/>
      <c r="C27" s="58"/>
      <c r="D27" s="58"/>
      <c r="E27" s="58"/>
      <c r="F27" s="58"/>
      <c r="G27" s="58"/>
      <c r="I27" s="15" t="s">
        <v>23</v>
      </c>
    </row>
    <row r="28" spans="1:16" ht="15" thickBot="1" x14ac:dyDescent="0.35">
      <c r="A28" s="59" t="s">
        <v>10</v>
      </c>
      <c r="B28" s="59"/>
      <c r="C28" s="17"/>
      <c r="D28" s="17"/>
      <c r="E28" s="9"/>
      <c r="F28" s="9"/>
      <c r="G28" s="43"/>
      <c r="I28" s="16"/>
      <c r="J28" s="65" t="s">
        <v>32</v>
      </c>
      <c r="K28" s="65"/>
      <c r="L28" s="65"/>
      <c r="M28" s="65"/>
      <c r="N28" s="65"/>
    </row>
    <row r="29" spans="1:16" ht="15" thickBot="1" x14ac:dyDescent="0.35">
      <c r="A29" s="59" t="s">
        <v>41</v>
      </c>
      <c r="B29" s="59"/>
      <c r="C29" s="17">
        <v>400</v>
      </c>
      <c r="D29" s="17">
        <v>300</v>
      </c>
      <c r="E29" s="9"/>
      <c r="F29" s="25">
        <f>SUM(C29:E29)</f>
        <v>700</v>
      </c>
      <c r="G29" s="43">
        <f>F29/F42</f>
        <v>0.25089605734767023</v>
      </c>
      <c r="I29" s="13"/>
      <c r="J29" s="5" t="s">
        <v>35</v>
      </c>
      <c r="K29" s="5" t="s">
        <v>36</v>
      </c>
      <c r="L29" s="5"/>
      <c r="M29" s="5"/>
      <c r="N29" s="5"/>
    </row>
    <row r="30" spans="1:16" ht="15" thickBot="1" x14ac:dyDescent="0.35">
      <c r="A30" s="59" t="s">
        <v>42</v>
      </c>
      <c r="B30" s="59"/>
      <c r="C30" s="17">
        <v>400</v>
      </c>
      <c r="D30" s="17">
        <v>280</v>
      </c>
      <c r="E30" s="9"/>
      <c r="F30" s="25">
        <f>SUM(C30:E30)</f>
        <v>680</v>
      </c>
      <c r="G30" s="43">
        <f>F30/F42</f>
        <v>0.24372759856630824</v>
      </c>
      <c r="I30" s="14" t="s">
        <v>24</v>
      </c>
      <c r="J30" s="4"/>
      <c r="K30" s="4"/>
      <c r="L30" s="4"/>
      <c r="M30" s="4"/>
      <c r="N30" s="4"/>
    </row>
    <row r="31" spans="1:16" ht="15" thickBot="1" x14ac:dyDescent="0.35">
      <c r="A31" s="52" t="s">
        <v>53</v>
      </c>
      <c r="B31" s="53"/>
      <c r="C31" s="18">
        <f>SUM(C29:C30)</f>
        <v>800</v>
      </c>
      <c r="D31" s="18">
        <f>SUM(D29:D30)</f>
        <v>580</v>
      </c>
      <c r="E31" s="10"/>
      <c r="F31" s="24">
        <f>SUM(C31:E31)</f>
        <v>1380</v>
      </c>
      <c r="G31" s="40">
        <f>F31/F42</f>
        <v>0.4946236559139785</v>
      </c>
      <c r="I31" s="14" t="s">
        <v>25</v>
      </c>
      <c r="J31" s="4"/>
      <c r="K31" s="4"/>
      <c r="L31" s="4"/>
      <c r="M31" s="4"/>
      <c r="N31" s="4"/>
    </row>
    <row r="32" spans="1:16" ht="15" thickBot="1" x14ac:dyDescent="0.35">
      <c r="A32" s="64" t="s">
        <v>11</v>
      </c>
      <c r="B32" s="64"/>
      <c r="C32" s="18">
        <f>C31+C26</f>
        <v>1495</v>
      </c>
      <c r="D32" s="18">
        <f>D31+D26</f>
        <v>1030</v>
      </c>
      <c r="E32" s="10"/>
      <c r="F32" s="24">
        <f>SUM(C32:E32)</f>
        <v>2525</v>
      </c>
      <c r="G32" s="40">
        <f>F32/F42</f>
        <v>0.90501792114695345</v>
      </c>
      <c r="I32" s="14" t="s">
        <v>26</v>
      </c>
      <c r="J32" s="4"/>
      <c r="K32" s="4"/>
      <c r="L32" s="4"/>
      <c r="M32" s="4"/>
      <c r="N32" s="4"/>
    </row>
    <row r="33" spans="1:14" ht="15" thickBot="1" x14ac:dyDescent="0.35">
      <c r="A33" s="57" t="s">
        <v>12</v>
      </c>
      <c r="B33" s="57"/>
      <c r="C33" s="57"/>
      <c r="D33" s="57"/>
      <c r="E33" s="57"/>
      <c r="F33" s="57"/>
      <c r="G33" s="57"/>
      <c r="I33" s="14" t="s">
        <v>27</v>
      </c>
      <c r="J33" s="4"/>
      <c r="K33" s="4"/>
      <c r="L33" s="4"/>
      <c r="M33" s="4"/>
      <c r="N33" s="4"/>
    </row>
    <row r="34" spans="1:14" ht="13.8" customHeight="1" thickBot="1" x14ac:dyDescent="0.35">
      <c r="A34" s="58" t="s">
        <v>20</v>
      </c>
      <c r="B34" s="58"/>
      <c r="C34" s="58"/>
      <c r="D34" s="58"/>
      <c r="E34" s="58"/>
      <c r="F34" s="58"/>
      <c r="G34" s="58"/>
      <c r="I34" s="14" t="s">
        <v>28</v>
      </c>
      <c r="J34" s="4"/>
      <c r="K34" s="4"/>
      <c r="L34" s="4"/>
      <c r="M34" s="4"/>
      <c r="N34" s="4"/>
    </row>
    <row r="35" spans="1:14" ht="14.4" customHeight="1" thickBot="1" x14ac:dyDescent="0.35">
      <c r="A35" s="59" t="s">
        <v>13</v>
      </c>
      <c r="B35" s="59"/>
      <c r="C35" s="17">
        <v>30</v>
      </c>
      <c r="D35" s="17">
        <v>50</v>
      </c>
      <c r="E35" s="9"/>
      <c r="F35" s="25">
        <f>SUM(C35:E35)</f>
        <v>80</v>
      </c>
      <c r="G35" s="43">
        <f>F35/F42</f>
        <v>2.8673835125448029E-2</v>
      </c>
      <c r="I35" s="14" t="s">
        <v>29</v>
      </c>
      <c r="J35" s="4"/>
      <c r="K35" s="4"/>
      <c r="L35" s="4"/>
      <c r="M35" s="4"/>
      <c r="N35" s="4"/>
    </row>
    <row r="36" spans="1:14" ht="14.4" customHeight="1" thickBot="1" x14ac:dyDescent="0.35">
      <c r="A36" s="59" t="s">
        <v>14</v>
      </c>
      <c r="B36" s="59"/>
      <c r="C36" s="17">
        <v>45</v>
      </c>
      <c r="D36" s="17">
        <v>40</v>
      </c>
      <c r="E36" s="9"/>
      <c r="F36" s="25">
        <f>SUM(C36:E36)</f>
        <v>85</v>
      </c>
      <c r="G36" s="43">
        <f>F36/F42</f>
        <v>3.046594982078853E-2</v>
      </c>
      <c r="I36" s="14" t="s">
        <v>30</v>
      </c>
      <c r="J36" s="4"/>
      <c r="K36" s="4"/>
      <c r="L36" s="4"/>
      <c r="M36" s="4"/>
      <c r="N36" s="4"/>
    </row>
    <row r="37" spans="1:14" ht="14.4" customHeight="1" x14ac:dyDescent="0.3">
      <c r="A37" s="50" t="s">
        <v>55</v>
      </c>
      <c r="B37" s="51"/>
      <c r="C37" s="18">
        <f>SUM(C35:C36)</f>
        <v>75</v>
      </c>
      <c r="D37" s="18">
        <f>SUM(D35:D36)</f>
        <v>90</v>
      </c>
      <c r="E37" s="10"/>
      <c r="F37" s="24">
        <f>SUM(C37:E37)</f>
        <v>165</v>
      </c>
      <c r="G37" s="40">
        <f>F37/F42</f>
        <v>5.9139784946236562E-2</v>
      </c>
      <c r="I37" s="22"/>
      <c r="J37" s="23"/>
      <c r="K37" s="23"/>
      <c r="L37" s="23"/>
      <c r="M37" s="23"/>
      <c r="N37" s="23"/>
    </row>
    <row r="38" spans="1:14" x14ac:dyDescent="0.3">
      <c r="A38" s="58" t="s">
        <v>15</v>
      </c>
      <c r="B38" s="58"/>
      <c r="C38" s="58"/>
      <c r="D38" s="58"/>
      <c r="E38" s="58"/>
      <c r="F38" s="58"/>
      <c r="G38" s="58"/>
    </row>
    <row r="39" spans="1:14" ht="15.6" x14ac:dyDescent="0.3">
      <c r="A39" s="59" t="s">
        <v>50</v>
      </c>
      <c r="B39" s="59"/>
      <c r="C39" s="17">
        <v>100</v>
      </c>
      <c r="D39" s="17"/>
      <c r="E39" s="25"/>
      <c r="F39" s="25">
        <f>SUM(C39:E39)</f>
        <v>100</v>
      </c>
      <c r="G39" s="43">
        <f>F39/F42</f>
        <v>3.5842293906810034E-2</v>
      </c>
      <c r="I39" s="73" t="s">
        <v>60</v>
      </c>
      <c r="J39" s="74"/>
      <c r="K39" s="74"/>
      <c r="L39" s="74"/>
      <c r="M39" s="74"/>
      <c r="N39" s="74"/>
    </row>
    <row r="40" spans="1:14" x14ac:dyDescent="0.3">
      <c r="A40" s="54"/>
      <c r="B40" s="55"/>
      <c r="C40" s="17"/>
      <c r="D40" s="17"/>
      <c r="E40" s="9"/>
      <c r="F40" s="9"/>
      <c r="G40" s="43"/>
      <c r="I40" s="72"/>
      <c r="J40" s="72"/>
      <c r="K40" s="72"/>
      <c r="L40" s="72"/>
      <c r="M40" s="72"/>
      <c r="N40" s="72"/>
    </row>
    <row r="41" spans="1:14" ht="13.8" customHeight="1" x14ac:dyDescent="0.3">
      <c r="A41" s="64" t="s">
        <v>54</v>
      </c>
      <c r="B41" s="64"/>
      <c r="C41" s="24">
        <f>SUM(C39:C40)</f>
        <v>100</v>
      </c>
      <c r="D41" s="24">
        <f>SUM(D39:D40)</f>
        <v>0</v>
      </c>
      <c r="E41" s="24"/>
      <c r="F41" s="24">
        <f>SUM(C41:E41)</f>
        <v>100</v>
      </c>
      <c r="G41" s="40">
        <f>F41/F42</f>
        <v>3.5842293906810034E-2</v>
      </c>
      <c r="I41" s="72"/>
      <c r="J41" s="72"/>
      <c r="K41" s="72"/>
      <c r="L41" s="72"/>
      <c r="M41" s="72"/>
      <c r="N41" s="72"/>
    </row>
    <row r="42" spans="1:14" ht="25.8" customHeight="1" x14ac:dyDescent="0.3">
      <c r="A42" s="64" t="s">
        <v>16</v>
      </c>
      <c r="B42" s="64"/>
      <c r="C42" s="24">
        <f>C41+C37+C31+C26</f>
        <v>1670</v>
      </c>
      <c r="D42" s="24">
        <f>D41+D37+D31+D26</f>
        <v>1120</v>
      </c>
      <c r="E42" s="10"/>
      <c r="F42" s="24">
        <f>F41+F37+F32</f>
        <v>2790</v>
      </c>
      <c r="G42" s="40">
        <f>F42/F12</f>
        <v>0.88961163191123016</v>
      </c>
      <c r="I42" s="72"/>
      <c r="J42" s="72"/>
      <c r="K42" s="72"/>
      <c r="L42" s="72"/>
      <c r="M42" s="72"/>
      <c r="N42" s="72"/>
    </row>
    <row r="43" spans="1:14" x14ac:dyDescent="0.3">
      <c r="A43" s="61" t="s">
        <v>17</v>
      </c>
      <c r="B43" s="61"/>
      <c r="C43" s="26">
        <f>C12-C32</f>
        <v>455.20000000000005</v>
      </c>
      <c r="D43" s="26">
        <f>D12-D32</f>
        <v>156</v>
      </c>
      <c r="E43" s="11"/>
      <c r="F43" s="26">
        <f>F12-F32</f>
        <v>611.19999999999982</v>
      </c>
      <c r="G43" s="41">
        <f>F43/F12</f>
        <v>0.19488553025954972</v>
      </c>
      <c r="I43" s="72"/>
      <c r="J43" s="72"/>
      <c r="K43" s="72"/>
      <c r="L43" s="72"/>
      <c r="M43" s="72"/>
      <c r="N43" s="72"/>
    </row>
    <row r="44" spans="1:14" x14ac:dyDescent="0.3">
      <c r="A44" s="61" t="s">
        <v>18</v>
      </c>
      <c r="B44" s="61"/>
      <c r="C44" s="26">
        <f>C12-C42</f>
        <v>280.20000000000005</v>
      </c>
      <c r="D44" s="26">
        <f>D12-D42</f>
        <v>66</v>
      </c>
      <c r="E44" s="11"/>
      <c r="F44" s="26">
        <f>F12-F42</f>
        <v>346.19999999999982</v>
      </c>
      <c r="G44" s="41">
        <f>F44/F12</f>
        <v>0.1103883680887698</v>
      </c>
      <c r="I44" s="72"/>
      <c r="J44" s="72"/>
      <c r="K44" s="72"/>
      <c r="L44" s="72"/>
      <c r="M44" s="72"/>
      <c r="N44" s="72"/>
    </row>
    <row r="45" spans="1:14" x14ac:dyDescent="0.3">
      <c r="A45" s="63" t="s">
        <v>58</v>
      </c>
      <c r="B45" s="63"/>
      <c r="C45" s="47">
        <f>C44+C31</f>
        <v>1080.2</v>
      </c>
      <c r="D45" s="47">
        <f>D44+D31</f>
        <v>646</v>
      </c>
      <c r="E45" s="48"/>
      <c r="F45" s="47">
        <f>F44+F31</f>
        <v>1726.1999999999998</v>
      </c>
      <c r="G45" s="49">
        <f>F45/F12</f>
        <v>0.55041132580830299</v>
      </c>
      <c r="I45" s="72"/>
      <c r="J45" s="72"/>
      <c r="K45" s="72"/>
      <c r="L45" s="72"/>
      <c r="M45" s="72"/>
      <c r="N45" s="72"/>
    </row>
    <row r="46" spans="1:14" x14ac:dyDescent="0.3">
      <c r="A46" s="1"/>
      <c r="B46" s="1"/>
      <c r="C46" s="1"/>
      <c r="D46" s="1"/>
      <c r="E46" s="1"/>
      <c r="F46" s="1"/>
      <c r="G46" s="44"/>
      <c r="I46" s="72"/>
      <c r="J46" s="72"/>
      <c r="K46" s="72"/>
      <c r="L46" s="72"/>
      <c r="M46" s="72"/>
      <c r="N46" s="72"/>
    </row>
    <row r="47" spans="1:14" x14ac:dyDescent="0.3">
      <c r="A47" s="2"/>
      <c r="I47" s="72"/>
      <c r="J47" s="72"/>
      <c r="K47" s="72"/>
      <c r="L47" s="72"/>
      <c r="M47" s="72"/>
      <c r="N47" s="72"/>
    </row>
    <row r="48" spans="1:14" x14ac:dyDescent="0.3">
      <c r="A48" s="2"/>
      <c r="I48" s="72"/>
      <c r="J48" s="72"/>
      <c r="K48" s="72"/>
      <c r="L48" s="72"/>
      <c r="M48" s="72"/>
      <c r="N48" s="72"/>
    </row>
    <row r="49" spans="1:14" x14ac:dyDescent="0.3">
      <c r="A49" s="3"/>
      <c r="I49" s="72"/>
      <c r="J49" s="72"/>
      <c r="K49" s="72"/>
      <c r="L49" s="72"/>
      <c r="M49" s="72"/>
      <c r="N49" s="72"/>
    </row>
    <row r="50" spans="1:14" x14ac:dyDescent="0.3">
      <c r="I50" s="72"/>
      <c r="J50" s="72"/>
      <c r="K50" s="72"/>
      <c r="L50" s="72"/>
      <c r="M50" s="72"/>
      <c r="N50" s="72"/>
    </row>
    <row r="51" spans="1:14" x14ac:dyDescent="0.3">
      <c r="I51" s="72"/>
      <c r="J51" s="72"/>
      <c r="K51" s="72"/>
      <c r="L51" s="72"/>
      <c r="M51" s="72"/>
      <c r="N51" s="72"/>
    </row>
  </sheetData>
  <mergeCells count="45">
    <mergeCell ref="J28:N28"/>
    <mergeCell ref="A4:G4"/>
    <mergeCell ref="A13:G13"/>
    <mergeCell ref="A17:B17"/>
    <mergeCell ref="A18:B18"/>
    <mergeCell ref="A8:B8"/>
    <mergeCell ref="J5:N5"/>
    <mergeCell ref="J17:N17"/>
    <mergeCell ref="A24:B24"/>
    <mergeCell ref="A25:B25"/>
    <mergeCell ref="A26:B26"/>
    <mergeCell ref="A28:B28"/>
    <mergeCell ref="A19:B19"/>
    <mergeCell ref="A21:B21"/>
    <mergeCell ref="A22:B22"/>
    <mergeCell ref="A23:B23"/>
    <mergeCell ref="A11:B11"/>
    <mergeCell ref="A45:B45"/>
    <mergeCell ref="A35:B35"/>
    <mergeCell ref="A34:G34"/>
    <mergeCell ref="A38:G38"/>
    <mergeCell ref="A27:G27"/>
    <mergeCell ref="A39:B39"/>
    <mergeCell ref="A41:B41"/>
    <mergeCell ref="A42:B42"/>
    <mergeCell ref="A43:B43"/>
    <mergeCell ref="A44:B44"/>
    <mergeCell ref="A29:B29"/>
    <mergeCell ref="A30:B30"/>
    <mergeCell ref="A32:B32"/>
    <mergeCell ref="A33:G33"/>
    <mergeCell ref="A36:B36"/>
    <mergeCell ref="A5:B5"/>
    <mergeCell ref="A6:G6"/>
    <mergeCell ref="A7:B7"/>
    <mergeCell ref="A9:B9"/>
    <mergeCell ref="A10:B10"/>
    <mergeCell ref="A20:B20"/>
    <mergeCell ref="A31:B31"/>
    <mergeCell ref="A40:B40"/>
    <mergeCell ref="A37:B37"/>
    <mergeCell ref="A12:B12"/>
    <mergeCell ref="A14:G14"/>
    <mergeCell ref="A15:G15"/>
    <mergeCell ref="A16:B1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DESPESAS DE MANUTENÇÃO</vt:lpstr>
      <vt:lpstr>RESULTADOS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CRISTHIANO DESCONSE</dc:creator>
  <cp:lastModifiedBy>CRISTHIANO DESCONSE</cp:lastModifiedBy>
  <dcterms:created xsi:type="dcterms:W3CDTF">2022-10-26T14:34:56Z</dcterms:created>
  <dcterms:modified xsi:type="dcterms:W3CDTF">2022-10-27T13:21:39Z</dcterms:modified>
</cp:coreProperties>
</file>